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taic-my.sharepoint.com/personal/teamcoordinator_taic_org_nz/Documents/For Sharepoint/"/>
    </mc:Choice>
  </mc:AlternateContent>
  <bookViews>
    <workbookView xWindow="0" yWindow="0" windowWidth="23040" windowHeight="919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62913"/>
</workbook>
</file>

<file path=xl/calcChain.xml><?xml version="1.0" encoding="utf-8"?>
<calcChain xmlns="http://schemas.openxmlformats.org/spreadsheetml/2006/main">
  <c r="D25" i="4" l="1"/>
  <c r="C25" i="3"/>
  <c r="C25" i="2"/>
  <c r="C36" i="1"/>
  <c r="C50" i="1"/>
  <c r="C22"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25" i="3" s="1"/>
  <c r="F56" i="13"/>
  <c r="D50" i="1" s="1"/>
  <c r="F55" i="13"/>
  <c r="D36" i="1" s="1"/>
  <c r="F54"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3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<sst xmlns="http://schemas.openxmlformats.org/spreadsheetml/2006/main" count="259" uniqueCount="190">
  <si>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</si>
  <si>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</si>
  <si>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</si>
  <si>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</si>
  <si>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</si>
  <si>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</si>
  <si>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</si>
  <si>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</si>
  <si>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</si>
  <si>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</si>
  <si>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</si>
  <si>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</si>
  <si>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</si>
  <si>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</si>
  <si>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</si>
  <si>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</si>
  <si>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</si>
  <si>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</si>
  <si>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</si>
  <si>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</si>
  <si>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</si>
  <si>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</si>
  <si>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</si>
  <si>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</si>
  <si>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</si>
  <si>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</si>
  <si>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</si>
  <si>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</si>
  <si>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</si>
  <si>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</si>
  <si>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</si>
  <si>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</si>
  <si>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</si>
  <si>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</si>
  <si>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</si>
  <si>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</si>
  <si>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</si>
  <si>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</si>
  <si>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</si>
  <si>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</si>
  <si>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</si>
  <si>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</si>
  <si>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</si>
  <si>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</si>
  <si>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</si>
  <si>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</si>
  <si>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</si>
  <si>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</si>
  <si>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</si>
  <si>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</si>
  <si>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</si>
  <si>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</si>
  <si>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</si>
  <si>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</si>
  <si>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</si>
  <si>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</si>
  <si>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</si>
  <si>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</si>
  <si>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</si>
  <si>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</si>
  <si>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</si>
  <si>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</si>
  <si>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</si>
  <si>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</si>
  <si>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</si>
  <si>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</si>
  <si>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</si>
  <si>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</si>
  <si>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</si>
  <si>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</si>
  <si>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</si>
  <si>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</si>
  <si>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</si>
  <si>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</si>
  <si>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</si>
  <si>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</si>
  <si>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</si>
  <si>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</si>
  <si>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</si>
  <si>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</si>
  <si>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</si>
  <si>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</si>
  <si>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</si>
  <si>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</si>
  <si>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</si>
  <si>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</si>
  <si>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</si>
  <si>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</si>
  <si>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</si>
  <si>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</si>
  <si>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</si>
  <si>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</si>
  <si>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</si>
  <si>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</si>
  <si>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</si>
  <si>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</si>
  <si>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</si>
  <si>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</si>
  <si>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</si>
  <si>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</si>
  <si>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</si>
  <si>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</si>
  <si>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</si>
  <si>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</si>
  <si>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</si>
  <si>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</si>
  <si>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</si>
  <si>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</si>
  <si>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</si>
  <si>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</si>
  <si>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</si>
  <si>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</si>
  <si>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</si>
  <si>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</si>
  <si>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</si>
  <si>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</si>
  <si>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</si>
  <si>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</si>
  <si>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</si>
  <si>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</si>
  <si>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</si>
  <si>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</si>
  <si>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</si>
  <si>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</si>
  <si>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</si>
  <si>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</si>
  <si>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</si>
  <si>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</si>
  <si>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</si>
  <si>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</si>
  <si>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</si>
  <si>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</si>
  <si>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</si>
  <si>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</si>
  <si>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</si>
  <si>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</si>
  <si>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</si>
  <si>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</si>
  <si>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</si>
  <si>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</si>
  <si>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</si>
  <si>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</si>
  <si>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</si>
  <si>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</si>
  <si>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</si>
  <si>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</si>
  <si>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</si>
  <si>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</si>
  <si>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</si>
  <si>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</si>
  <si>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</si>
  <si>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</si>
  <si>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</si>
  <si>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</si>
  <si>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</si>
  <si>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</si>
  <si>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</si>
  <si>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</si>
  <si>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</si>
  <si>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</si>
  <si>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</si>
  <si>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</si>
  <si>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</si>
  <si>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</si>
  <si>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</si>
  <si>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</si>
  <si>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</si>
  <si>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</si>
  <si>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Crown Entity CE/Chairpersons Dinner with Minister</t>
  </si>
  <si>
    <t>Taxi</t>
  </si>
  <si>
    <t>Wellington</t>
  </si>
  <si>
    <t>Crown Entity reform workshop</t>
  </si>
  <si>
    <t>Crown Entity CE and Board chairpersons workshop</t>
  </si>
  <si>
    <t>Future Government Summit Conference and return</t>
  </si>
  <si>
    <t>Future Government  Summit Conference, Te Papa, Wellington</t>
  </si>
  <si>
    <t>Conference Fee</t>
  </si>
  <si>
    <t>Institute of Directors associate subscription</t>
  </si>
  <si>
    <t>Subscription</t>
  </si>
  <si>
    <t>Koru Club membership fee</t>
  </si>
  <si>
    <t xml:space="preserve">Eye examination and spectacles prescription </t>
  </si>
  <si>
    <t>Cellphone data usage</t>
  </si>
  <si>
    <t>Audit NZ Conference -" Improvement in the public sector" and return</t>
  </si>
  <si>
    <t xml:space="preserve">                              NIL</t>
  </si>
  <si>
    <t xml:space="preserve">                          NIL</t>
  </si>
  <si>
    <t>Data cost</t>
  </si>
  <si>
    <t>Transport Accident Investigation Commission</t>
  </si>
  <si>
    <t>Lois Hutchinson</t>
  </si>
  <si>
    <t>Employee benefit programme</t>
  </si>
  <si>
    <t>NIL</t>
  </si>
  <si>
    <t xml:space="preserve">Acting Chief Commissioner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</si>
</sst>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2" fontId="0" fillId="0" borderId="0" xfId="0" applyNumberFormat="1" applyProtection="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abSelected="1" zoomScaleNormal="100" workbookViewId="0">
      <selection activeCell="G8" sqref="G8"/>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0" t="s">
        <v>98</v>
      </c>
      <c r="B1" s="160"/>
      <c r="C1" s="160"/>
      <c r="D1" s="160"/>
      <c r="E1" s="160"/>
      <c r="F1" s="160"/>
      <c r="G1" s="48"/>
      <c r="H1" s="48"/>
      <c r="I1" s="48"/>
      <c r="J1" s="48"/>
      <c r="K1" s="48"/>
    </row>
    <row r="2" spans="1:11" ht="21" customHeight="1" x14ac:dyDescent="0.2">
      <c r="A2" s="4" t="s">
        <v>2</v>
      </c>
      <c r="B2" s="161" t="s">
        <v>185</v>
      </c>
      <c r="C2" s="161"/>
      <c r="D2" s="161"/>
      <c r="E2" s="161"/>
      <c r="F2" s="161"/>
      <c r="G2" s="48"/>
      <c r="H2" s="48"/>
      <c r="I2" s="48"/>
      <c r="J2" s="48"/>
      <c r="K2" s="48"/>
    </row>
    <row r="3" spans="1:11" ht="21" customHeight="1" x14ac:dyDescent="0.2">
      <c r="A3" s="4" t="s">
        <v>99</v>
      </c>
      <c r="B3" s="161" t="s">
        <v>186</v>
      </c>
      <c r="C3" s="161"/>
      <c r="D3" s="161"/>
      <c r="E3" s="161"/>
      <c r="F3" s="161"/>
      <c r="G3" s="48"/>
      <c r="H3" s="48"/>
      <c r="I3" s="48"/>
      <c r="J3" s="48"/>
      <c r="K3" s="48"/>
    </row>
    <row r="4" spans="1:11" ht="21" customHeight="1" x14ac:dyDescent="0.2">
      <c r="A4" s="4" t="s">
        <v>79</v>
      </c>
      <c r="B4" s="162">
        <v>43282</v>
      </c>
      <c r="C4" s="162"/>
      <c r="D4" s="162"/>
      <c r="E4" s="162"/>
      <c r="F4" s="162"/>
      <c r="G4" s="48"/>
      <c r="H4" s="48"/>
      <c r="I4" s="48"/>
      <c r="J4" s="48"/>
      <c r="K4" s="48"/>
    </row>
    <row r="5" spans="1:11" ht="21" customHeight="1" x14ac:dyDescent="0.2">
      <c r="A5" s="4" t="s">
        <v>80</v>
      </c>
      <c r="B5" s="162">
        <v>43646</v>
      </c>
      <c r="C5" s="162"/>
      <c r="D5" s="162"/>
      <c r="E5" s="162"/>
      <c r="F5" s="162"/>
      <c r="G5" s="48"/>
      <c r="H5" s="48"/>
      <c r="I5" s="48"/>
      <c r="J5" s="48"/>
      <c r="K5" s="48"/>
    </row>
    <row r="6" spans="1:11" ht="21" customHeight="1" x14ac:dyDescent="0.2">
      <c r="A6" s="4" t="s">
        <v>104</v>
      </c>
      <c r="B6" s="159" t="str">
        <f>IF(AND(Travel!B7&lt;&gt;A30,Hospitality!B7&lt;&gt;A30,'All other expenses'!B7&lt;&gt;A30,'Gifts and benefits'!B7&lt;&gt;A30),A31,IF(AND(Travel!B7=A30,Hospitality!B7=A30,'All other expenses'!B7=A30,'Gifts and benefits'!B7=A30),A33,A32))</f>
        <v>Data and totals have not yet been checked and confirmed for any sheet</v>
      </c>
      <c r="C6" s="159"/>
      <c r="D6" s="159"/>
      <c r="E6" s="159"/>
      <c r="F6" s="159"/>
      <c r="G6" s="36"/>
      <c r="H6" s="48"/>
      <c r="I6" s="48"/>
      <c r="J6" s="48"/>
      <c r="K6" s="48"/>
    </row>
    <row r="7" spans="1:11" ht="21" customHeight="1" x14ac:dyDescent="0.2">
      <c r="A7" s="4" t="s">
        <v>133</v>
      </c>
      <c r="B7" s="158" t="s">
        <v>63</v>
      </c>
      <c r="C7" s="158"/>
      <c r="D7" s="158"/>
      <c r="E7" s="158"/>
      <c r="F7" s="158"/>
      <c r="G7" s="36"/>
      <c r="H7" s="48"/>
      <c r="I7" s="48"/>
      <c r="J7" s="48"/>
      <c r="K7" s="48"/>
    </row>
    <row r="8" spans="1:11" ht="21" customHeight="1" x14ac:dyDescent="0.2">
      <c r="A8" s="4" t="s">
        <v>100</v>
      </c>
      <c r="B8" s="158" t="s">
        <v>189</v>
      </c>
      <c r="C8" s="158"/>
      <c r="D8" s="158"/>
      <c r="E8" s="158"/>
      <c r="F8" s="158"/>
      <c r="G8" s="36"/>
      <c r="H8" s="48"/>
      <c r="I8" s="48"/>
      <c r="J8" s="48"/>
      <c r="K8" s="48"/>
    </row>
    <row r="9" spans="1:11" ht="66.75" customHeight="1" x14ac:dyDescent="0.2">
      <c r="A9" s="157" t="s">
        <v>125</v>
      </c>
      <c r="B9" s="157"/>
      <c r="C9" s="157"/>
      <c r="D9" s="157"/>
      <c r="E9" s="157"/>
      <c r="F9" s="157"/>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68.240000000000009</v>
      </c>
      <c r="C11" s="107" t="str">
        <f>IF(Travel!B6="",A34,Travel!B6)</f>
        <v>Figures exclude GST</v>
      </c>
      <c r="D11" s="8"/>
      <c r="E11" s="11" t="s">
        <v>95</v>
      </c>
      <c r="F11" s="58">
        <f>'Gifts and benefits'!C25</f>
        <v>0</v>
      </c>
      <c r="G11" s="49"/>
      <c r="H11" s="49"/>
      <c r="I11" s="49"/>
      <c r="J11" s="49"/>
      <c r="K11" s="49"/>
    </row>
    <row r="12" spans="1:11" ht="27.75" customHeight="1" x14ac:dyDescent="0.2">
      <c r="A12" s="11" t="s">
        <v>12</v>
      </c>
      <c r="B12" s="99">
        <f>Hospitality!B25</f>
        <v>0</v>
      </c>
      <c r="C12" s="107" t="str">
        <f>IF(Hospitality!B6="",A34,Hospitality!B6)</f>
        <v>Not yet indicated</v>
      </c>
      <c r="D12" s="8"/>
      <c r="E12" s="11" t="s">
        <v>96</v>
      </c>
      <c r="F12" s="58">
        <f>'Gifts and benefits'!C26</f>
        <v>0</v>
      </c>
      <c r="G12" s="49"/>
      <c r="H12" s="49"/>
      <c r="I12" s="49"/>
      <c r="J12" s="49"/>
      <c r="K12" s="49"/>
    </row>
    <row r="13" spans="1:11" ht="27.75" customHeight="1" x14ac:dyDescent="0.2">
      <c r="A13" s="11" t="s">
        <v>30</v>
      </c>
      <c r="B13" s="99">
        <f>'All other expenses'!B25</f>
        <v>2536.39</v>
      </c>
      <c r="C13" s="107" t="str">
        <f>IF('All other expenses'!B6="",A34,'All other expenses'!B6)</f>
        <v>Figures exclude GST</v>
      </c>
      <c r="D13" s="8"/>
      <c r="E13" s="11" t="s">
        <v>97</v>
      </c>
      <c r="F13" s="58">
        <f>'Gifts and benefits'!C27</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Travel!B22</f>
        <v>0</v>
      </c>
      <c r="C15" s="109" t="str">
        <f>C11</f>
        <v>Figures exclude GST</v>
      </c>
      <c r="D15" s="8"/>
      <c r="E15" s="8"/>
      <c r="F15" s="60"/>
      <c r="G15" s="48"/>
      <c r="H15" s="48"/>
      <c r="I15" s="48"/>
      <c r="J15" s="48"/>
      <c r="K15" s="48"/>
    </row>
    <row r="16" spans="1:11" ht="27.75" customHeight="1" x14ac:dyDescent="0.2">
      <c r="A16" s="12" t="s">
        <v>91</v>
      </c>
      <c r="B16" s="101">
        <f>Travel!B36</f>
        <v>0</v>
      </c>
      <c r="C16" s="109" t="str">
        <f>C11</f>
        <v>Figures exclude GST</v>
      </c>
      <c r="D16" s="61"/>
      <c r="E16" s="8"/>
      <c r="F16" s="62"/>
      <c r="G16" s="48"/>
      <c r="H16" s="48"/>
      <c r="I16" s="48"/>
      <c r="J16" s="48"/>
      <c r="K16" s="48"/>
    </row>
    <row r="17" spans="1:11" ht="27.75" customHeight="1" x14ac:dyDescent="0.2">
      <c r="A17" s="12" t="s">
        <v>46</v>
      </c>
      <c r="B17" s="101">
        <f>Travel!B50</f>
        <v>68.240000000000009</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COUNT(Travel!B12:B21)</f>
        <v>1</v>
      </c>
      <c r="C54" s="134"/>
      <c r="D54" s="134">
        <f>COUNTIF(Travel!D12:D21,"*")</f>
        <v>0</v>
      </c>
      <c r="E54" s="135"/>
      <c r="F54" s="135" t="b">
        <f>MIN(B54,D54)=MAX(B54,D54)</f>
        <v>0</v>
      </c>
      <c r="G54" s="48"/>
      <c r="H54" s="48"/>
      <c r="I54" s="48"/>
      <c r="J54" s="48"/>
      <c r="K54" s="48"/>
    </row>
    <row r="55" spans="1:11" hidden="1" x14ac:dyDescent="0.2">
      <c r="A55" s="144" t="s">
        <v>111</v>
      </c>
      <c r="B55" s="134">
        <f>COUNT(Travel!B26:B35)</f>
        <v>1</v>
      </c>
      <c r="C55" s="134"/>
      <c r="D55" s="134">
        <f>COUNTIF(Travel!D26:D35,"*")</f>
        <v>0</v>
      </c>
      <c r="E55" s="135"/>
      <c r="F55" s="135" t="b">
        <f>MIN(B55,D55)=MAX(B55,D55)</f>
        <v>0</v>
      </c>
    </row>
    <row r="56" spans="1:11" hidden="1" x14ac:dyDescent="0.2">
      <c r="A56" s="145"/>
      <c r="B56" s="134">
        <f>COUNT(Travel!B40:B49)</f>
        <v>5</v>
      </c>
      <c r="C56" s="134"/>
      <c r="D56" s="134">
        <f>COUNTIF(Travel!D40:D49,"*")</f>
        <v>5</v>
      </c>
      <c r="E56" s="135"/>
      <c r="F56" s="135" t="b">
        <f>MIN(B56,D56)=MAX(B56,D56)</f>
        <v>1</v>
      </c>
    </row>
    <row r="57" spans="1:11" hidden="1" x14ac:dyDescent="0.2">
      <c r="A57" s="146" t="s">
        <v>109</v>
      </c>
      <c r="B57" s="136">
        <f>COUNT(Hospitality!B11:B24)</f>
        <v>1</v>
      </c>
      <c r="C57" s="136"/>
      <c r="D57" s="136">
        <f>COUNTIF(Hospitality!D11:D24,"*")</f>
        <v>0</v>
      </c>
      <c r="E57" s="137"/>
      <c r="F57" s="137" t="b">
        <f>MIN(B57,D57)=MAX(B57,D57)</f>
        <v>0</v>
      </c>
    </row>
    <row r="58" spans="1:11" hidden="1" x14ac:dyDescent="0.2">
      <c r="A58" s="147" t="s">
        <v>110</v>
      </c>
      <c r="B58" s="135">
        <f>COUNT('All other expenses'!B11:B24)</f>
        <v>5</v>
      </c>
      <c r="C58" s="135"/>
      <c r="D58" s="135">
        <f>COUNTIF('All other expenses'!D11:D24,"*")</f>
        <v>5</v>
      </c>
      <c r="E58" s="135"/>
      <c r="F58" s="135" t="b">
        <f>MIN(B58,D58)=MAX(B58,D58)</f>
        <v>1</v>
      </c>
    </row>
    <row r="59" spans="1:11" hidden="1" x14ac:dyDescent="0.2">
      <c r="A59" s="146" t="s">
        <v>108</v>
      </c>
      <c r="B59" s="136">
        <f>COUNTIF('Gifts and benefits'!B11:B24,"*")</f>
        <v>1</v>
      </c>
      <c r="C59" s="136">
        <f>COUNTIF('Gifts and benefits'!C11:C24,"*")</f>
        <v>0</v>
      </c>
      <c r="D59" s="136"/>
      <c r="E59" s="136">
        <f>COUNTA('Gifts and benefits'!E11:E24)</f>
        <v>0</v>
      </c>
      <c r="F59" s="137" t="b">
        <f>MIN(B59,C59,E59)=MAX(B59,C59,E59)</f>
        <v>0</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89"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83"/>
  <sheetViews>
    <sheetView topLeftCell="A56" zoomScaleNormal="100" workbookViewId="0">
      <selection activeCell="C48" sqref="C4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0" t="s">
        <v>6</v>
      </c>
      <c r="B1" s="160"/>
      <c r="C1" s="160"/>
      <c r="D1" s="160"/>
      <c r="E1" s="160"/>
      <c r="F1" s="48"/>
    </row>
    <row r="2" spans="1:6" ht="21" customHeight="1" x14ac:dyDescent="0.2">
      <c r="A2" s="4" t="s">
        <v>2</v>
      </c>
      <c r="B2" s="163" t="str">
        <f>'Summary and sign-off'!B2:F2</f>
        <v>Transport Accident Investigation Commission</v>
      </c>
      <c r="C2" s="163"/>
      <c r="D2" s="163"/>
      <c r="E2" s="163"/>
      <c r="F2" s="48"/>
    </row>
    <row r="3" spans="1:6" ht="21" customHeight="1" x14ac:dyDescent="0.2">
      <c r="A3" s="4" t="s">
        <v>3</v>
      </c>
      <c r="B3" s="163" t="str">
        <f>'Summary and sign-off'!B3:F3</f>
        <v>Lois Hutchinson</v>
      </c>
      <c r="C3" s="163"/>
      <c r="D3" s="163"/>
      <c r="E3" s="163"/>
      <c r="F3" s="48"/>
    </row>
    <row r="4" spans="1:6" ht="21" customHeight="1" x14ac:dyDescent="0.2">
      <c r="A4" s="4" t="s">
        <v>77</v>
      </c>
      <c r="B4" s="163">
        <f>'Summary and sign-off'!B4:F4</f>
        <v>43282</v>
      </c>
      <c r="C4" s="163"/>
      <c r="D4" s="163"/>
      <c r="E4" s="163"/>
      <c r="F4" s="48"/>
    </row>
    <row r="5" spans="1:6" ht="21" customHeight="1" x14ac:dyDescent="0.2">
      <c r="A5" s="4" t="s">
        <v>78</v>
      </c>
      <c r="B5" s="163">
        <f>'Summary and sign-off'!B5:F5</f>
        <v>43646</v>
      </c>
      <c r="C5" s="163"/>
      <c r="D5" s="163"/>
      <c r="E5" s="163"/>
      <c r="F5" s="48"/>
    </row>
    <row r="6" spans="1:6" ht="21" customHeight="1" x14ac:dyDescent="0.2">
      <c r="A6" s="4" t="s">
        <v>29</v>
      </c>
      <c r="B6" s="158" t="s">
        <v>28</v>
      </c>
      <c r="C6" s="158"/>
      <c r="D6" s="158"/>
      <c r="E6" s="158"/>
      <c r="F6" s="48"/>
    </row>
    <row r="7" spans="1:6" ht="21" customHeight="1" x14ac:dyDescent="0.2">
      <c r="A7" s="4" t="s">
        <v>104</v>
      </c>
      <c r="B7" s="158"/>
      <c r="C7" s="158"/>
      <c r="D7" s="158"/>
      <c r="E7" s="158"/>
      <c r="F7" s="48"/>
    </row>
    <row r="8" spans="1:6" ht="36" customHeight="1" x14ac:dyDescent="0.2">
      <c r="A8" s="166" t="s">
        <v>4</v>
      </c>
      <c r="B8" s="167"/>
      <c r="C8" s="167"/>
      <c r="D8" s="167"/>
      <c r="E8" s="167"/>
      <c r="F8" s="24"/>
    </row>
    <row r="9" spans="1:6" ht="36" customHeight="1" x14ac:dyDescent="0.2">
      <c r="A9" s="168" t="s">
        <v>142</v>
      </c>
      <c r="B9" s="169"/>
      <c r="C9" s="169"/>
      <c r="D9" s="169"/>
      <c r="E9" s="169"/>
      <c r="F9" s="24"/>
    </row>
    <row r="10" spans="1:6" ht="24.75" customHeight="1" x14ac:dyDescent="0.2">
      <c r="A10" s="165" t="s">
        <v>143</v>
      </c>
      <c r="B10" s="170"/>
      <c r="C10" s="165"/>
      <c r="D10" s="165"/>
      <c r="E10" s="165"/>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c r="A13" s="114"/>
      <c r="B13" s="111"/>
      <c r="C13" s="112"/>
      <c r="D13" s="112"/>
      <c r="E13" s="113"/>
      <c r="F13" s="1"/>
    </row>
    <row r="14" spans="1:6" s="89" customFormat="1" x14ac:dyDescent="0.2">
      <c r="A14" s="114"/>
      <c r="B14" s="111">
        <v>0</v>
      </c>
      <c r="C14" s="112" t="s">
        <v>188</v>
      </c>
      <c r="D14" s="112"/>
      <c r="E14" s="113"/>
      <c r="F14" s="1"/>
    </row>
    <row r="15" spans="1:6" s="89" customFormat="1" x14ac:dyDescent="0.2">
      <c r="A15" s="114"/>
      <c r="B15" s="111"/>
      <c r="C15" s="112"/>
      <c r="D15" s="112"/>
      <c r="E15" s="113"/>
      <c r="F15" s="1"/>
    </row>
    <row r="16" spans="1:6" s="89" customFormat="1" x14ac:dyDescent="0.2">
      <c r="A16" s="114"/>
      <c r="B16" s="111"/>
      <c r="C16" s="112"/>
      <c r="D16" s="112"/>
      <c r="E16" s="113"/>
      <c r="F16" s="1"/>
    </row>
    <row r="17" spans="1:6" s="89" customFormat="1" x14ac:dyDescent="0.2">
      <c r="A17" s="114"/>
      <c r="B17" s="111"/>
      <c r="C17" s="112"/>
      <c r="D17" s="112"/>
      <c r="E17" s="113"/>
      <c r="F17" s="1"/>
    </row>
    <row r="18" spans="1:6" s="89" customFormat="1" ht="12.75" customHeight="1" x14ac:dyDescent="0.2">
      <c r="A18" s="114"/>
      <c r="B18" s="111"/>
      <c r="C18" s="112"/>
      <c r="D18" s="112"/>
      <c r="E18" s="113"/>
      <c r="F18" s="1"/>
    </row>
    <row r="19" spans="1:6" s="89" customFormat="1" x14ac:dyDescent="0.2">
      <c r="A19" s="110"/>
      <c r="B19" s="111"/>
      <c r="C19" s="112"/>
      <c r="D19" s="112"/>
      <c r="E19" s="113"/>
      <c r="F19" s="1"/>
    </row>
    <row r="20" spans="1:6" s="89" customFormat="1" x14ac:dyDescent="0.2">
      <c r="A20" s="110"/>
      <c r="B20" s="111"/>
      <c r="C20" s="112"/>
      <c r="D20" s="112"/>
      <c r="E20" s="113"/>
      <c r="F20" s="1"/>
    </row>
    <row r="21" spans="1:6" s="89" customFormat="1" hidden="1" x14ac:dyDescent="0.2">
      <c r="A21" s="124"/>
      <c r="B21" s="125"/>
      <c r="C21" s="126"/>
      <c r="D21" s="126"/>
      <c r="E21" s="127"/>
      <c r="F21" s="1"/>
    </row>
    <row r="22" spans="1:6" ht="19.5" customHeight="1" x14ac:dyDescent="0.2">
      <c r="A22" s="128" t="s">
        <v>154</v>
      </c>
      <c r="B22" s="129">
        <f>SUM(B12:B21)</f>
        <v>0</v>
      </c>
      <c r="C22" s="130" t="str">
        <f>IF(SUBTOTAL(3,B12:B21)=SUBTOTAL(103,B12:B21),'Summary and sign-off'!$A$47,'Summary and sign-off'!$A$48)</f>
        <v>Check - there are no hidden rows with data</v>
      </c>
      <c r="D22" s="164" t="str">
        <f>IF('Summary and sign-off'!F54='Summary and sign-off'!F53,'Summary and sign-off'!A50,'Summary and sign-off'!A49)</f>
        <v>Not all lines have an entry for "Cost in NZ$" and "Type of expense"</v>
      </c>
      <c r="E22" s="164"/>
      <c r="F22" s="48"/>
    </row>
    <row r="23" spans="1:6" ht="10.5" customHeight="1" x14ac:dyDescent="0.2">
      <c r="A23" s="29"/>
      <c r="B23" s="24"/>
      <c r="C23" s="29"/>
      <c r="D23" s="29"/>
      <c r="E23" s="29"/>
      <c r="F23" s="29"/>
    </row>
    <row r="24" spans="1:6" ht="24.75" customHeight="1" x14ac:dyDescent="0.2">
      <c r="A24" s="165" t="s">
        <v>92</v>
      </c>
      <c r="B24" s="165"/>
      <c r="C24" s="165"/>
      <c r="D24" s="165"/>
      <c r="E24" s="165"/>
      <c r="F24" s="49"/>
    </row>
    <row r="25" spans="1:6" ht="27" customHeight="1" x14ac:dyDescent="0.2">
      <c r="A25" s="37" t="s">
        <v>49</v>
      </c>
      <c r="B25" s="37" t="s">
        <v>31</v>
      </c>
      <c r="C25" s="37" t="s">
        <v>146</v>
      </c>
      <c r="D25" s="37" t="s">
        <v>102</v>
      </c>
      <c r="E25" s="37" t="s">
        <v>76</v>
      </c>
      <c r="F25" s="50"/>
    </row>
    <row r="26" spans="1:6" s="89" customFormat="1" hidden="1" x14ac:dyDescent="0.2">
      <c r="A26" s="114"/>
      <c r="B26" s="111"/>
      <c r="C26" s="112"/>
      <c r="D26" s="112"/>
      <c r="E26" s="113"/>
      <c r="F26" s="1"/>
    </row>
    <row r="27" spans="1:6" s="89" customFormat="1" x14ac:dyDescent="0.2">
      <c r="F27" s="1"/>
    </row>
    <row r="28" spans="1:6" s="89" customFormat="1" x14ac:dyDescent="0.2">
      <c r="B28" s="156">
        <v>0</v>
      </c>
      <c r="C28" s="89" t="s">
        <v>188</v>
      </c>
      <c r="F28" s="1"/>
    </row>
    <row r="29" spans="1:6" s="89" customFormat="1" x14ac:dyDescent="0.2">
      <c r="F29" s="1"/>
    </row>
    <row r="30" spans="1:6" s="89" customFormat="1" x14ac:dyDescent="0.2">
      <c r="F30" s="1"/>
    </row>
    <row r="31" spans="1:6" s="89" customFormat="1" x14ac:dyDescent="0.2">
      <c r="F31" s="1"/>
    </row>
    <row r="32" spans="1:6" s="89" customFormat="1" x14ac:dyDescent="0.2">
      <c r="A32" s="114"/>
      <c r="B32" s="111"/>
      <c r="C32" s="112"/>
      <c r="D32" s="112"/>
      <c r="E32" s="113"/>
      <c r="F32" s="1"/>
    </row>
    <row r="33" spans="1:6" s="89" customFormat="1" x14ac:dyDescent="0.2">
      <c r="A33" s="114"/>
      <c r="B33" s="111"/>
      <c r="C33" s="112"/>
      <c r="D33" s="112"/>
      <c r="E33" s="113"/>
      <c r="F33" s="1"/>
    </row>
    <row r="34" spans="1:6" s="89" customFormat="1" x14ac:dyDescent="0.2">
      <c r="A34" s="114"/>
      <c r="B34" s="111"/>
      <c r="C34" s="112"/>
      <c r="D34" s="112"/>
      <c r="E34" s="113"/>
      <c r="F34" s="1"/>
    </row>
    <row r="35" spans="1:6" s="89" customFormat="1" hidden="1" x14ac:dyDescent="0.2">
      <c r="A35" s="114"/>
      <c r="B35" s="111"/>
      <c r="C35" s="112"/>
      <c r="D35" s="112"/>
      <c r="E35" s="113"/>
      <c r="F35" s="1"/>
    </row>
    <row r="36" spans="1:6" ht="19.5" customHeight="1" x14ac:dyDescent="0.2">
      <c r="A36" s="128" t="s">
        <v>155</v>
      </c>
      <c r="B36" s="129">
        <f>SUM(B26:B35)</f>
        <v>0</v>
      </c>
      <c r="C36" s="130" t="str">
        <f>IF(SUBTOTAL(3,B26:B35)=SUBTOTAL(103,B26:B35),'Summary and sign-off'!$A$47,'Summary and sign-off'!$A$48)</f>
        <v>Check - there are no hidden rows with data</v>
      </c>
      <c r="D36" s="164" t="str">
        <f>IF('Summary and sign-off'!F55='Summary and sign-off'!F53,'Summary and sign-off'!A50,'Summary and sign-off'!A49)</f>
        <v>Not all lines have an entry for "Cost in NZ$" and "Type of expense"</v>
      </c>
      <c r="E36" s="164"/>
      <c r="F36" s="48"/>
    </row>
    <row r="37" spans="1:6" ht="10.5" customHeight="1" x14ac:dyDescent="0.2">
      <c r="A37" s="29"/>
      <c r="B37" s="24"/>
      <c r="C37" s="29"/>
      <c r="D37" s="29"/>
      <c r="E37" s="29"/>
      <c r="F37" s="29"/>
    </row>
    <row r="38" spans="1:6" ht="24.75" customHeight="1" x14ac:dyDescent="0.2">
      <c r="A38" s="165" t="s">
        <v>44</v>
      </c>
      <c r="B38" s="165"/>
      <c r="C38" s="165"/>
      <c r="D38" s="165"/>
      <c r="E38" s="165"/>
      <c r="F38" s="48"/>
    </row>
    <row r="39" spans="1:6" ht="27" customHeight="1" x14ac:dyDescent="0.2">
      <c r="A39" s="37" t="s">
        <v>49</v>
      </c>
      <c r="B39" s="37" t="s">
        <v>31</v>
      </c>
      <c r="C39" s="37" t="s">
        <v>147</v>
      </c>
      <c r="D39" s="37" t="s">
        <v>88</v>
      </c>
      <c r="E39" s="37" t="s">
        <v>76</v>
      </c>
      <c r="F39" s="51"/>
    </row>
    <row r="40" spans="1:6" s="89" customFormat="1" hidden="1" x14ac:dyDescent="0.2">
      <c r="A40" s="114"/>
      <c r="B40" s="111"/>
      <c r="C40" s="112"/>
      <c r="D40" s="112"/>
      <c r="E40" s="113"/>
      <c r="F40" s="1"/>
    </row>
    <row r="41" spans="1:6" s="89" customFormat="1" x14ac:dyDescent="0.2">
      <c r="A41" s="114">
        <v>43304</v>
      </c>
      <c r="B41" s="111">
        <v>11.04</v>
      </c>
      <c r="C41" s="112" t="s">
        <v>168</v>
      </c>
      <c r="D41" s="112" t="s">
        <v>169</v>
      </c>
      <c r="E41" s="113" t="s">
        <v>170</v>
      </c>
      <c r="F41" s="1"/>
    </row>
    <row r="42" spans="1:6" s="89" customFormat="1" x14ac:dyDescent="0.2">
      <c r="A42" s="114">
        <v>43381</v>
      </c>
      <c r="B42" s="111">
        <v>7.65</v>
      </c>
      <c r="C42" s="112" t="s">
        <v>171</v>
      </c>
      <c r="D42" s="112" t="s">
        <v>169</v>
      </c>
      <c r="E42" s="113" t="s">
        <v>170</v>
      </c>
      <c r="F42" s="1"/>
    </row>
    <row r="43" spans="1:6" s="89" customFormat="1" x14ac:dyDescent="0.2">
      <c r="A43" s="114">
        <v>43432</v>
      </c>
      <c r="B43" s="111">
        <v>9.39</v>
      </c>
      <c r="C43" s="112" t="s">
        <v>172</v>
      </c>
      <c r="D43" s="112" t="s">
        <v>169</v>
      </c>
      <c r="E43" s="113" t="s">
        <v>170</v>
      </c>
      <c r="F43" s="1"/>
    </row>
    <row r="44" spans="1:6" s="89" customFormat="1" x14ac:dyDescent="0.2">
      <c r="A44" s="114">
        <v>43523</v>
      </c>
      <c r="B44" s="111">
        <v>22.34</v>
      </c>
      <c r="C44" s="112" t="s">
        <v>173</v>
      </c>
      <c r="D44" s="112" t="s">
        <v>169</v>
      </c>
      <c r="E44" s="113" t="s">
        <v>170</v>
      </c>
      <c r="F44" s="1"/>
    </row>
    <row r="45" spans="1:6" s="89" customFormat="1" x14ac:dyDescent="0.2">
      <c r="A45" s="114">
        <v>43550</v>
      </c>
      <c r="B45" s="111">
        <v>17.82</v>
      </c>
      <c r="C45" s="112" t="s">
        <v>181</v>
      </c>
      <c r="D45" s="112" t="s">
        <v>169</v>
      </c>
      <c r="E45" s="113" t="s">
        <v>170</v>
      </c>
      <c r="F45" s="1"/>
    </row>
    <row r="46" spans="1:6" s="89" customFormat="1" x14ac:dyDescent="0.2"/>
    <row r="47" spans="1:6" s="89" customFormat="1" x14ac:dyDescent="0.2">
      <c r="A47" s="114"/>
      <c r="B47" s="111"/>
      <c r="C47" s="112"/>
      <c r="D47" s="112"/>
      <c r="E47" s="113"/>
      <c r="F47" s="1"/>
    </row>
    <row r="48" spans="1:6" s="89" customFormat="1" x14ac:dyDescent="0.2">
      <c r="A48" s="114"/>
      <c r="B48" s="111"/>
      <c r="C48" s="112"/>
      <c r="D48" s="112"/>
      <c r="E48" s="113"/>
      <c r="F48" s="1"/>
    </row>
    <row r="49" spans="1:6" s="89" customFormat="1" hidden="1" x14ac:dyDescent="0.2">
      <c r="A49" s="114"/>
      <c r="B49" s="111"/>
      <c r="C49" s="112"/>
      <c r="D49" s="112"/>
      <c r="E49" s="113"/>
      <c r="F49" s="1"/>
    </row>
    <row r="50" spans="1:6" ht="19.5" customHeight="1" x14ac:dyDescent="0.2">
      <c r="A50" s="128" t="s">
        <v>152</v>
      </c>
      <c r="B50" s="129">
        <f>SUM(B40:B49)</f>
        <v>68.240000000000009</v>
      </c>
      <c r="C50" s="130" t="str">
        <f>IF(SUBTOTAL(3,B40:B49)=SUBTOTAL(103,B40:B49),'Summary and sign-off'!$A$47,'Summary and sign-off'!$A$48)</f>
        <v>Check - there are no hidden rows with data</v>
      </c>
      <c r="D50" s="164" t="str">
        <f>IF('Summary and sign-off'!F56='Summary and sign-off'!F53,'Summary and sign-off'!A50,'Summary and sign-off'!A49)</f>
        <v>Check - each entry provides sufficient information</v>
      </c>
      <c r="E50" s="164"/>
      <c r="F50" s="48"/>
    </row>
    <row r="51" spans="1:6" ht="10.5" customHeight="1" x14ac:dyDescent="0.2">
      <c r="A51" s="29"/>
      <c r="B51" s="97"/>
      <c r="C51" s="24"/>
      <c r="D51" s="29"/>
      <c r="E51" s="29"/>
      <c r="F51" s="29"/>
    </row>
    <row r="52" spans="1:6" ht="34.5" customHeight="1" x14ac:dyDescent="0.2">
      <c r="A52" s="52" t="s">
        <v>1</v>
      </c>
      <c r="B52" s="98">
        <f>B22+B36+B50</f>
        <v>68.240000000000009</v>
      </c>
      <c r="C52" s="53"/>
      <c r="D52" s="53"/>
      <c r="E52" s="53"/>
      <c r="F52" s="28"/>
    </row>
    <row r="53" spans="1:6" x14ac:dyDescent="0.2">
      <c r="A53" s="29"/>
      <c r="B53" s="24"/>
      <c r="C53" s="29"/>
      <c r="D53" s="29"/>
      <c r="E53" s="29"/>
      <c r="F53" s="29"/>
    </row>
    <row r="54" spans="1:6" x14ac:dyDescent="0.2">
      <c r="A54" s="54" t="s">
        <v>8</v>
      </c>
      <c r="B54" s="27"/>
      <c r="C54" s="28"/>
      <c r="D54" s="28"/>
      <c r="E54" s="28"/>
      <c r="F54" s="29"/>
    </row>
    <row r="55" spans="1:6" ht="12.6" customHeight="1" x14ac:dyDescent="0.2">
      <c r="A55" s="25" t="s">
        <v>50</v>
      </c>
      <c r="B55" s="55"/>
      <c r="C55" s="55"/>
      <c r="D55" s="34"/>
      <c r="E55" s="34"/>
      <c r="F55" s="29"/>
    </row>
    <row r="56" spans="1:6" ht="12.95" customHeight="1" x14ac:dyDescent="0.2">
      <c r="A56" s="33" t="s">
        <v>156</v>
      </c>
      <c r="B56" s="29"/>
      <c r="C56" s="34"/>
      <c r="D56" s="29"/>
      <c r="E56" s="34"/>
      <c r="F56" s="29"/>
    </row>
    <row r="57" spans="1:6" x14ac:dyDescent="0.2">
      <c r="A57" s="33" t="s">
        <v>149</v>
      </c>
      <c r="B57" s="34"/>
      <c r="C57" s="34"/>
      <c r="D57" s="34"/>
      <c r="E57" s="56"/>
      <c r="F57" s="48"/>
    </row>
    <row r="58" spans="1:6" x14ac:dyDescent="0.2">
      <c r="A58" s="25" t="s">
        <v>157</v>
      </c>
      <c r="B58" s="27"/>
      <c r="C58" s="28"/>
      <c r="D58" s="28"/>
      <c r="E58" s="28"/>
      <c r="F58" s="29"/>
    </row>
    <row r="59" spans="1:6" ht="12.95" customHeight="1" x14ac:dyDescent="0.2">
      <c r="A59" s="33" t="s">
        <v>148</v>
      </c>
      <c r="B59" s="29"/>
      <c r="C59" s="34"/>
      <c r="D59" s="29"/>
      <c r="E59" s="34"/>
      <c r="F59" s="29"/>
    </row>
    <row r="60" spans="1:6" x14ac:dyDescent="0.2">
      <c r="A60" s="33" t="s">
        <v>153</v>
      </c>
      <c r="B60" s="34"/>
      <c r="C60" s="34"/>
      <c r="D60" s="34"/>
      <c r="E60" s="56"/>
      <c r="F60" s="48"/>
    </row>
    <row r="61" spans="1:6" x14ac:dyDescent="0.2">
      <c r="A61" s="38" t="s">
        <v>165</v>
      </c>
      <c r="B61" s="38"/>
      <c r="C61" s="38"/>
      <c r="D61" s="38"/>
      <c r="E61" s="56"/>
      <c r="F61" s="48"/>
    </row>
    <row r="62" spans="1:6" x14ac:dyDescent="0.2">
      <c r="A62" s="42"/>
      <c r="B62" s="29"/>
      <c r="C62" s="29"/>
      <c r="D62" s="29"/>
      <c r="E62" s="48"/>
      <c r="F62" s="48"/>
    </row>
    <row r="63" spans="1:6" hidden="1" x14ac:dyDescent="0.2">
      <c r="A63" s="42"/>
      <c r="B63" s="29"/>
      <c r="C63" s="29"/>
      <c r="D63" s="29"/>
      <c r="E63" s="48"/>
      <c r="F63" s="48"/>
    </row>
    <row r="64" spans="1:6" hidden="1" x14ac:dyDescent="0.2"/>
    <row r="65" spans="1:6" hidden="1" x14ac:dyDescent="0.2"/>
    <row r="66" spans="1:6" hidden="1" x14ac:dyDescent="0.2"/>
    <row r="67" spans="1:6" hidden="1" x14ac:dyDescent="0.2"/>
    <row r="68" spans="1:6" ht="12.75" hidden="1" customHeight="1" x14ac:dyDescent="0.2"/>
    <row r="69" spans="1:6" hidden="1" x14ac:dyDescent="0.2"/>
    <row r="70" spans="1:6" hidden="1" x14ac:dyDescent="0.2"/>
    <row r="71" spans="1:6" hidden="1" x14ac:dyDescent="0.2">
      <c r="A71" s="57"/>
      <c r="B71" s="48"/>
      <c r="C71" s="48"/>
      <c r="D71" s="48"/>
      <c r="E71" s="48"/>
      <c r="F71" s="48"/>
    </row>
    <row r="72" spans="1:6" hidden="1" x14ac:dyDescent="0.2">
      <c r="A72" s="57"/>
      <c r="B72" s="48"/>
      <c r="C72" s="48"/>
      <c r="D72" s="48"/>
      <c r="E72" s="48"/>
      <c r="F72" s="48"/>
    </row>
    <row r="73" spans="1:6" hidden="1" x14ac:dyDescent="0.2">
      <c r="A73" s="57"/>
      <c r="B73" s="48"/>
      <c r="C73" s="48"/>
      <c r="D73" s="48"/>
      <c r="E73" s="48"/>
      <c r="F73" s="48"/>
    </row>
    <row r="74" spans="1:6" hidden="1" x14ac:dyDescent="0.2">
      <c r="A74" s="57"/>
      <c r="B74" s="48"/>
      <c r="C74" s="48"/>
      <c r="D74" s="48"/>
      <c r="E74" s="48"/>
      <c r="F74" s="48"/>
    </row>
    <row r="75" spans="1:6" hidden="1" x14ac:dyDescent="0.2">
      <c r="A75" s="57"/>
      <c r="B75" s="48"/>
      <c r="C75" s="48"/>
      <c r="D75" s="48"/>
      <c r="E75" s="48"/>
      <c r="F75" s="48"/>
    </row>
    <row r="76" spans="1:6" hidden="1" x14ac:dyDescent="0.2"/>
    <row r="77" spans="1:6" hidden="1" x14ac:dyDescent="0.2"/>
    <row r="78" spans="1:6" hidden="1" x14ac:dyDescent="0.2"/>
    <row r="79" spans="1:6" hidden="1" x14ac:dyDescent="0.2"/>
    <row r="80" spans="1:6" hidden="1" x14ac:dyDescent="0.2"/>
    <row r="81" hidden="1" x14ac:dyDescent="0.2"/>
    <row r="82" hidden="1" x14ac:dyDescent="0.2"/>
    <row r="83" x14ac:dyDescent="0.2"/>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1 A26 A32:A35 A40:A45 A47:A49">
      <formula1>$B$4</formula1>
      <formula2>$B$5</formula2>
    </dataValidation>
    <dataValidation allowBlank="1" showInputMessage="1" showErrorMessage="1" prompt="Insert additional rows as needed:_x000a_- 'right click' on a row number (left of screen)_x000a_- select 'Insert' (this will insert a row above it)" sqref="A39 A25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B12:B21 B26 B32:B35 B40:B45 B47:B49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22" zoomScaleNormal="100" workbookViewId="0">
      <selection activeCell="B14" sqref="B1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0" t="s">
        <v>6</v>
      </c>
      <c r="B1" s="160"/>
      <c r="C1" s="160"/>
      <c r="D1" s="160"/>
      <c r="E1" s="160"/>
      <c r="F1" s="40"/>
    </row>
    <row r="2" spans="1:6" ht="21" customHeight="1" x14ac:dyDescent="0.2">
      <c r="A2" s="4" t="s">
        <v>2</v>
      </c>
      <c r="B2" s="163" t="str">
        <f>'Summary and sign-off'!B2:F2</f>
        <v>Transport Accident Investigation Commission</v>
      </c>
      <c r="C2" s="163"/>
      <c r="D2" s="163"/>
      <c r="E2" s="163"/>
      <c r="F2" s="40"/>
    </row>
    <row r="3" spans="1:6" ht="21" customHeight="1" x14ac:dyDescent="0.2">
      <c r="A3" s="4" t="s">
        <v>3</v>
      </c>
      <c r="B3" s="163" t="str">
        <f>'Summary and sign-off'!B3:F3</f>
        <v>Lois Hutchinson</v>
      </c>
      <c r="C3" s="163"/>
      <c r="D3" s="163"/>
      <c r="E3" s="163"/>
      <c r="F3" s="40"/>
    </row>
    <row r="4" spans="1:6" ht="21" customHeight="1" x14ac:dyDescent="0.2">
      <c r="A4" s="4" t="s">
        <v>77</v>
      </c>
      <c r="B4" s="163">
        <f>'Summary and sign-off'!B4:F4</f>
        <v>43282</v>
      </c>
      <c r="C4" s="163"/>
      <c r="D4" s="163"/>
      <c r="E4" s="163"/>
      <c r="F4" s="40"/>
    </row>
    <row r="5" spans="1:6" ht="21" customHeight="1" x14ac:dyDescent="0.2">
      <c r="A5" s="4" t="s">
        <v>78</v>
      </c>
      <c r="B5" s="163">
        <f>'Summary and sign-off'!B5:F5</f>
        <v>43646</v>
      </c>
      <c r="C5" s="163"/>
      <c r="D5" s="163"/>
      <c r="E5" s="163"/>
      <c r="F5" s="40"/>
    </row>
    <row r="6" spans="1:6" ht="21" customHeight="1" x14ac:dyDescent="0.2">
      <c r="A6" s="4" t="s">
        <v>29</v>
      </c>
      <c r="B6" s="158"/>
      <c r="C6" s="158"/>
      <c r="D6" s="158"/>
      <c r="E6" s="158"/>
      <c r="F6" s="40"/>
    </row>
    <row r="7" spans="1:6" ht="21" customHeight="1" x14ac:dyDescent="0.2">
      <c r="A7" s="4" t="s">
        <v>104</v>
      </c>
      <c r="B7" s="158"/>
      <c r="C7" s="158"/>
      <c r="D7" s="158"/>
      <c r="E7" s="158"/>
      <c r="F7" s="40"/>
    </row>
    <row r="8" spans="1:6" ht="35.25" customHeight="1" x14ac:dyDescent="0.25">
      <c r="A8" s="173" t="s">
        <v>158</v>
      </c>
      <c r="B8" s="173"/>
      <c r="C8" s="174"/>
      <c r="D8" s="174"/>
      <c r="E8" s="174"/>
      <c r="F8" s="44"/>
    </row>
    <row r="9" spans="1:6" ht="35.25" customHeight="1" x14ac:dyDescent="0.25">
      <c r="A9" s="171" t="s">
        <v>135</v>
      </c>
      <c r="B9" s="172"/>
      <c r="C9" s="172"/>
      <c r="D9" s="172"/>
      <c r="E9" s="172"/>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v>0</v>
      </c>
      <c r="C12" s="116" t="s">
        <v>183</v>
      </c>
      <c r="D12" s="116"/>
      <c r="E12" s="117"/>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164" t="str">
        <f>IF('Summary and sign-off'!F57='Summary and sign-off'!F53,'Summary and sign-off'!A50,'Summary and sign-off'!A49)</f>
        <v>Not all lines have an entry for "Cost in NZ$" and "Type of expense"</v>
      </c>
      <c r="E25" s="164"/>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topLeftCell="A1048576" zoomScaleNormal="100" workbookViewId="0">
      <selection activeCell="C21" sqref="C2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0" t="s">
        <v>6</v>
      </c>
      <c r="B1" s="160"/>
      <c r="C1" s="160"/>
      <c r="D1" s="160"/>
      <c r="E1" s="160"/>
      <c r="F1" s="26"/>
    </row>
    <row r="2" spans="1:6" ht="21" customHeight="1" x14ac:dyDescent="0.2">
      <c r="A2" s="4" t="s">
        <v>2</v>
      </c>
      <c r="B2" s="163" t="str">
        <f>'Summary and sign-off'!B2:F2</f>
        <v>Transport Accident Investigation Commission</v>
      </c>
      <c r="C2" s="163"/>
      <c r="D2" s="163"/>
      <c r="E2" s="163"/>
      <c r="F2" s="26"/>
    </row>
    <row r="3" spans="1:6" ht="21" customHeight="1" x14ac:dyDescent="0.2">
      <c r="A3" s="4" t="s">
        <v>3</v>
      </c>
      <c r="B3" s="163" t="str">
        <f>'Summary and sign-off'!B3:F3</f>
        <v>Lois Hutchinson</v>
      </c>
      <c r="C3" s="163"/>
      <c r="D3" s="163"/>
      <c r="E3" s="163"/>
      <c r="F3" s="26"/>
    </row>
    <row r="4" spans="1:6" ht="21" customHeight="1" x14ac:dyDescent="0.2">
      <c r="A4" s="4" t="s">
        <v>77</v>
      </c>
      <c r="B4" s="163">
        <f>'Summary and sign-off'!B4:F4</f>
        <v>43282</v>
      </c>
      <c r="C4" s="163"/>
      <c r="D4" s="163"/>
      <c r="E4" s="163"/>
      <c r="F4" s="26"/>
    </row>
    <row r="5" spans="1:6" ht="21" customHeight="1" x14ac:dyDescent="0.2">
      <c r="A5" s="4" t="s">
        <v>78</v>
      </c>
      <c r="B5" s="163">
        <f>'Summary and sign-off'!B5:F5</f>
        <v>43646</v>
      </c>
      <c r="C5" s="163"/>
      <c r="D5" s="163"/>
      <c r="E5" s="163"/>
      <c r="F5" s="26"/>
    </row>
    <row r="6" spans="1:6" ht="21" customHeight="1" x14ac:dyDescent="0.2">
      <c r="A6" s="4" t="s">
        <v>29</v>
      </c>
      <c r="B6" s="158" t="s">
        <v>28</v>
      </c>
      <c r="C6" s="158"/>
      <c r="D6" s="158"/>
      <c r="E6" s="158"/>
      <c r="F6" s="36"/>
    </row>
    <row r="7" spans="1:6" ht="21" customHeight="1" x14ac:dyDescent="0.2">
      <c r="A7" s="4" t="s">
        <v>104</v>
      </c>
      <c r="B7" s="158"/>
      <c r="C7" s="158"/>
      <c r="D7" s="158"/>
      <c r="E7" s="158"/>
      <c r="F7" s="36"/>
    </row>
    <row r="8" spans="1:6" ht="35.25" customHeight="1" x14ac:dyDescent="0.2">
      <c r="A8" s="167" t="s">
        <v>0</v>
      </c>
      <c r="B8" s="167"/>
      <c r="C8" s="174"/>
      <c r="D8" s="174"/>
      <c r="E8" s="174"/>
      <c r="F8" s="26"/>
    </row>
    <row r="9" spans="1:6" ht="35.25" customHeight="1" x14ac:dyDescent="0.2">
      <c r="A9" s="175" t="s">
        <v>127</v>
      </c>
      <c r="B9" s="176"/>
      <c r="C9" s="176"/>
      <c r="D9" s="176"/>
      <c r="E9" s="176"/>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v>43374</v>
      </c>
      <c r="B12" s="111">
        <v>430.43</v>
      </c>
      <c r="C12" s="116" t="s">
        <v>176</v>
      </c>
      <c r="D12" s="116" t="s">
        <v>177</v>
      </c>
      <c r="E12" s="117" t="s">
        <v>170</v>
      </c>
      <c r="F12" s="3"/>
    </row>
    <row r="13" spans="1:6" s="89" customFormat="1" x14ac:dyDescent="0.2">
      <c r="A13" s="114">
        <v>43468</v>
      </c>
      <c r="B13" s="111">
        <v>386.96</v>
      </c>
      <c r="C13" s="116" t="s">
        <v>178</v>
      </c>
      <c r="D13" s="116" t="s">
        <v>177</v>
      </c>
      <c r="E13" s="117" t="s">
        <v>170</v>
      </c>
      <c r="F13" s="3"/>
    </row>
    <row r="14" spans="1:6" s="89" customFormat="1" x14ac:dyDescent="0.2">
      <c r="A14" s="114">
        <v>43483</v>
      </c>
      <c r="B14" s="111">
        <v>300</v>
      </c>
      <c r="C14" s="116" t="s">
        <v>179</v>
      </c>
      <c r="D14" s="116" t="s">
        <v>187</v>
      </c>
      <c r="E14" s="117" t="s">
        <v>170</v>
      </c>
      <c r="F14" s="3"/>
    </row>
    <row r="15" spans="1:6" s="89" customFormat="1" x14ac:dyDescent="0.2">
      <c r="A15" s="114">
        <v>43646</v>
      </c>
      <c r="B15" s="111">
        <v>420</v>
      </c>
      <c r="C15" s="116" t="s">
        <v>180</v>
      </c>
      <c r="D15" s="116" t="s">
        <v>184</v>
      </c>
      <c r="E15" s="117" t="s">
        <v>170</v>
      </c>
      <c r="F15" s="3"/>
    </row>
    <row r="16" spans="1:6" s="89" customFormat="1" x14ac:dyDescent="0.2">
      <c r="A16" s="114">
        <v>43523</v>
      </c>
      <c r="B16" s="111">
        <v>999</v>
      </c>
      <c r="C16" s="112" t="s">
        <v>174</v>
      </c>
      <c r="D16" s="112" t="s">
        <v>175</v>
      </c>
      <c r="E16" s="113" t="s">
        <v>170</v>
      </c>
      <c r="F16" s="1"/>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0"/>
      <c r="B22" s="111"/>
      <c r="C22" s="116"/>
      <c r="D22" s="116"/>
      <c r="E22" s="117"/>
      <c r="F22" s="3"/>
    </row>
    <row r="23" spans="1:6" s="89" customFormat="1" x14ac:dyDescent="0.2">
      <c r="A23" s="110"/>
      <c r="B23" s="111"/>
      <c r="C23" s="116"/>
      <c r="D23" s="116"/>
      <c r="E23" s="117"/>
      <c r="F23" s="3"/>
    </row>
    <row r="24" spans="1:6" s="89" customFormat="1" hidden="1" x14ac:dyDescent="0.2">
      <c r="A24" s="110"/>
      <c r="B24" s="111"/>
      <c r="C24" s="116"/>
      <c r="D24" s="116"/>
      <c r="E24" s="117"/>
      <c r="F24" s="3"/>
    </row>
    <row r="25" spans="1:6" ht="34.5" customHeight="1" x14ac:dyDescent="0.2">
      <c r="A25" s="90" t="s">
        <v>136</v>
      </c>
      <c r="B25" s="102">
        <f>SUM(B11:B24)</f>
        <v>2536.39</v>
      </c>
      <c r="C25" s="123" t="str">
        <f>IF(SUBTOTAL(3,B11:B24)=SUBTOTAL(103,B11:B24),'Summary and sign-off'!$A$47,'Summary and sign-off'!$A$48)</f>
        <v>Check - there are no hidden rows with data</v>
      </c>
      <c r="D25" s="164" t="str">
        <f>IF('Summary and sign-off'!F58='Summary and sign-off'!F53,'Summary and sign-off'!A50,'Summary and sign-off'!A49)</f>
        <v>Check - each entry provides sufficient information</v>
      </c>
      <c r="E25" s="164"/>
      <c r="F25" s="39"/>
    </row>
    <row r="26" spans="1:6" ht="14.1" customHeight="1" x14ac:dyDescent="0.2">
      <c r="A26" s="40"/>
      <c r="B26" s="29"/>
      <c r="C26" s="22"/>
      <c r="D26" s="22"/>
      <c r="E26" s="22"/>
      <c r="F26" s="26"/>
    </row>
    <row r="27" spans="1:6" x14ac:dyDescent="0.2">
      <c r="A27" s="23" t="s">
        <v>7</v>
      </c>
      <c r="B27" s="22"/>
      <c r="C27" s="22"/>
      <c r="D27" s="22"/>
      <c r="E27" s="22"/>
      <c r="F27" s="26"/>
    </row>
    <row r="28" spans="1:6" ht="12.6" customHeight="1" x14ac:dyDescent="0.2">
      <c r="A28" s="25" t="s">
        <v>50</v>
      </c>
      <c r="B28" s="22"/>
      <c r="C28" s="22"/>
      <c r="D28" s="22"/>
      <c r="E28" s="22"/>
      <c r="F28" s="26"/>
    </row>
    <row r="29" spans="1:6" x14ac:dyDescent="0.2">
      <c r="A29" s="25" t="s">
        <v>157</v>
      </c>
      <c r="B29" s="27"/>
      <c r="C29" s="28"/>
      <c r="D29" s="28"/>
      <c r="E29" s="28"/>
      <c r="F29" s="29"/>
    </row>
    <row r="30" spans="1:6" x14ac:dyDescent="0.2">
      <c r="A30" s="33" t="s">
        <v>13</v>
      </c>
      <c r="B30" s="34"/>
      <c r="C30" s="29"/>
      <c r="D30" s="29"/>
      <c r="E30" s="29"/>
      <c r="F30" s="29"/>
    </row>
    <row r="31" spans="1:6" ht="12.75" customHeight="1" x14ac:dyDescent="0.2">
      <c r="A31" s="33" t="s">
        <v>166</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75"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opLeftCell="A10" zoomScaleNormal="100" workbookViewId="0">
      <selection activeCell="B14" sqref="B14"/>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0" t="s">
        <v>32</v>
      </c>
      <c r="B1" s="160"/>
      <c r="C1" s="160"/>
      <c r="D1" s="160"/>
      <c r="E1" s="160"/>
      <c r="F1" s="160"/>
    </row>
    <row r="2" spans="1:6" ht="21" customHeight="1" x14ac:dyDescent="0.2">
      <c r="A2" s="4" t="s">
        <v>2</v>
      </c>
      <c r="B2" s="163" t="str">
        <f>'Summary and sign-off'!B2:F2</f>
        <v>Transport Accident Investigation Commission</v>
      </c>
      <c r="C2" s="163"/>
      <c r="D2" s="163"/>
      <c r="E2" s="163"/>
      <c r="F2" s="163"/>
    </row>
    <row r="3" spans="1:6" ht="21" customHeight="1" x14ac:dyDescent="0.2">
      <c r="A3" s="4" t="s">
        <v>3</v>
      </c>
      <c r="B3" s="163" t="str">
        <f>'Summary and sign-off'!B3:F3</f>
        <v>Lois Hutchinson</v>
      </c>
      <c r="C3" s="163"/>
      <c r="D3" s="163"/>
      <c r="E3" s="163"/>
      <c r="F3" s="163"/>
    </row>
    <row r="4" spans="1:6" ht="21" customHeight="1" x14ac:dyDescent="0.2">
      <c r="A4" s="4" t="s">
        <v>77</v>
      </c>
      <c r="B4" s="163">
        <f>'Summary and sign-off'!B4:F4</f>
        <v>43282</v>
      </c>
      <c r="C4" s="163"/>
      <c r="D4" s="163"/>
      <c r="E4" s="163"/>
      <c r="F4" s="163"/>
    </row>
    <row r="5" spans="1:6" ht="21" customHeight="1" x14ac:dyDescent="0.2">
      <c r="A5" s="4" t="s">
        <v>78</v>
      </c>
      <c r="B5" s="163">
        <f>'Summary and sign-off'!B5:F5</f>
        <v>43646</v>
      </c>
      <c r="C5" s="163"/>
      <c r="D5" s="163"/>
      <c r="E5" s="163"/>
      <c r="F5" s="163"/>
    </row>
    <row r="6" spans="1:6" ht="21" customHeight="1" x14ac:dyDescent="0.2">
      <c r="A6" s="4" t="s">
        <v>167</v>
      </c>
      <c r="B6" s="158" t="s">
        <v>28</v>
      </c>
      <c r="C6" s="158"/>
      <c r="D6" s="158"/>
      <c r="E6" s="158"/>
      <c r="F6" s="158"/>
    </row>
    <row r="7" spans="1:6" ht="21" customHeight="1" x14ac:dyDescent="0.2">
      <c r="A7" s="4" t="s">
        <v>104</v>
      </c>
      <c r="B7" s="158"/>
      <c r="C7" s="158"/>
      <c r="D7" s="158"/>
      <c r="E7" s="158"/>
      <c r="F7" s="158"/>
    </row>
    <row r="8" spans="1:6" ht="36" customHeight="1" x14ac:dyDescent="0.2">
      <c r="A8" s="167" t="s">
        <v>52</v>
      </c>
      <c r="B8" s="167"/>
      <c r="C8" s="167"/>
      <c r="D8" s="167"/>
      <c r="E8" s="167"/>
      <c r="F8" s="167"/>
    </row>
    <row r="9" spans="1:6" ht="36" customHeight="1" x14ac:dyDescent="0.2">
      <c r="A9" s="175" t="s">
        <v>134</v>
      </c>
      <c r="B9" s="176"/>
      <c r="C9" s="176"/>
      <c r="D9" s="176"/>
      <c r="E9" s="176"/>
      <c r="F9" s="176"/>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14"/>
      <c r="B13" s="119" t="s">
        <v>182</v>
      </c>
      <c r="C13" s="122"/>
      <c r="D13" s="119"/>
      <c r="E13" s="118"/>
      <c r="F13" s="120"/>
    </row>
    <row r="14" spans="1:6" s="89" customFormat="1" x14ac:dyDescent="0.2">
      <c r="A14" s="114"/>
      <c r="B14" s="119"/>
      <c r="C14" s="122"/>
      <c r="D14" s="119"/>
      <c r="E14" s="118"/>
      <c r="F14" s="120"/>
    </row>
    <row r="15" spans="1:6" s="89" customFormat="1" x14ac:dyDescent="0.2">
      <c r="A15" s="114"/>
      <c r="B15" s="119"/>
      <c r="C15" s="122"/>
      <c r="D15" s="119"/>
      <c r="E15" s="118"/>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0</v>
      </c>
      <c r="D25" s="131" t="str">
        <f>IF(SUBTOTAL(3,C11:C24)=SUBTOTAL(103,C11:C24),'Summary and sign-off'!$A$47,'Summary and sign-off'!$A$48)</f>
        <v>Check - there are no hidden rows with data</v>
      </c>
      <c r="E25" s="177" t="str">
        <f>IF('Summary and sign-off'!F59='Summary and sign-off'!F53,'Summary and sign-off'!A51,'Summary and sign-off'!A49)</f>
        <v>Not all lines have an entry for "Description", "Was the gift accepted?" and "Estimated value in NZ$"</v>
      </c>
      <c r="F25" s="177"/>
      <c r="G25" s="89"/>
    </row>
    <row r="26" spans="1:7" ht="25.5" customHeight="1" x14ac:dyDescent="0.25">
      <c r="A26" s="94"/>
      <c r="B26" s="95" t="s">
        <v>36</v>
      </c>
      <c r="C26" s="96">
        <f>COUNTIF(C11:C24,'Summary and sign-off'!A44)</f>
        <v>0</v>
      </c>
      <c r="D26" s="19"/>
      <c r="E26" s="20"/>
      <c r="F26" s="21"/>
    </row>
    <row r="27" spans="1:7" ht="25.5" customHeight="1" x14ac:dyDescent="0.25">
      <c r="A27" s="94"/>
      <c r="B27" s="95" t="s">
        <v>34</v>
      </c>
      <c r="C27" s="96">
        <f>COUNTIF(C11:C24,'Summary and sign-off'!A45)</f>
        <v>0</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sign-off'!$A$44:$A$45</xm:f>
          </x14:formula1>
          <xm:sqref>C11:C24</xm:sqref>
        </x14:dataValidation>
        <x14:dataValidation type="list" errorStyle="information" operator="greaterThan" allowBlank="1" showInputMessage="1" prompt="Provide specific $ value if possible">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12B9D99AC486409A39062B5C069761" ma:contentTypeVersion="10" ma:contentTypeDescription="Create a new document." ma:contentTypeScope="" ma:versionID="a64605047629ae1ca84c835002c43ab1">
  <xsd:schema xmlns:xsd="http://www.w3.org/2001/XMLSchema" xmlns:xs="http://www.w3.org/2001/XMLSchema" xmlns:p="http://schemas.microsoft.com/office/2006/metadata/properties" xmlns:ns3="2086b3e6-e90b-4268-a616-d950c74e3bd0" targetNamespace="http://schemas.microsoft.com/office/2006/metadata/properties" ma:root="true" ma:fieldsID="61411d04f397a9994fbef367a5fe0a9e" ns3:_="">
    <xsd:import namespace="2086b3e6-e90b-4268-a616-d950c74e3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86b3e6-e90b-4268-a616-d950c74e3b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086b3e6-e90b-4268-a616-d950c74e3bd0"/>
    <ds:schemaRef ds:uri="http://www.w3.org/XML/1998/namespace"/>
    <ds:schemaRef ds:uri="http://purl.org/dc/dcmitype/"/>
  </ds:schemaRefs>
</ds:datastoreItem>
</file>

<file path=customXml/itemProps3.xml><?xml version="1.0" encoding="utf-8"?>
<ds:datastoreItem xmlns:ds="http://schemas.openxmlformats.org/officeDocument/2006/customXml" ds:itemID="{26FAC1C1-519F-4243-B40E-A829BFBD9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86b3e6-e90b-4268-a616-d950c74e3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 -2019 TAIC</dc:title>
  <dc:creator>mortensenm</dc:creator>
  <cp:keywords/>
  <dc:description>Version 7 - for review by SIT - ready 2/10/18</dc:description>
  <cp:lastModifiedBy>Team Coordinator</cp:lastModifiedBy>
  <cp:lastPrinted>2019-06-19T00:27:10Z</cp:lastPrinted>
  <dcterms:created xsi:type="dcterms:W3CDTF">2010-10-17T20:59:02Z</dcterms:created>
  <dcterms:modified xsi:type="dcterms:W3CDTF">2020-07-23T01:04:12Z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0x010100A612B9D99AC486409A39062B5C069761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FinancialYear">
    <vt:lpwstr>2018</vt:lpwstr>
  </property>
  <property fmtid="{D5CDD505-2E9C-101B-9397-08002B2CF9AE}" pid="8" name="h7776de5fc1f441ba437695d879bcea4">
    <vt:lpwstr/>
  </property>
  <property fmtid="{D5CDD505-2E9C-101B-9397-08002B2CF9AE}" pid="9" name="Entity">
    <vt:lpwstr/>
  </property>
  <property fmtid="{D5CDD505-2E9C-101B-9397-08002B2CF9AE}" pid="10" name="From1">
    <vt:lpwstr/>
  </property>
  <property fmtid="{D5CDD505-2E9C-101B-9397-08002B2CF9AE}" pid="11" name="ActivityStatus">
    <vt:lpwstr/>
  </property>
  <property fmtid="{D5CDD505-2E9C-101B-9397-08002B2CF9AE}" pid="12" name="Activity">
    <vt:lpwstr/>
  </property>
  <property fmtid="{D5CDD505-2E9C-101B-9397-08002B2CF9AE}" pid="13" name="wic_System_Copyright">
    <vt:lpwstr/>
  </property>
  <property fmtid="{D5CDD505-2E9C-101B-9397-08002B2CF9AE}" pid="14" name="To">
    <vt:lpwstr/>
  </property>
  <property fmtid="{D5CDD505-2E9C-101B-9397-08002B2CF9AE}" pid="15" name="CorrespondenceSubject">
    <vt:lpwstr/>
  </property>
  <property fmtid="{D5CDD505-2E9C-101B-9397-08002B2CF9AE}" pid="16" name="DocumentCategory">
    <vt:lpwstr/>
  </property>
  <property fmtid="{D5CDD505-2E9C-101B-9397-08002B2CF9AE}" pid="17" name="CalendarYearTaxHTField0">
    <vt:lpwstr/>
  </property>
  <property fmtid="{D5CDD505-2E9C-101B-9397-08002B2CF9AE}" pid="18" name="OrganisationNameTaxHTField0">
    <vt:lpwstr/>
  </property>
  <property fmtid="{D5CDD505-2E9C-101B-9397-08002B2CF9AE}" pid="19" name="ModeTaxHTField0">
    <vt:lpwstr/>
  </property>
</Properties>
</file>